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3860" windowHeight="8325" activeTab="0"/>
  </bookViews>
  <sheets>
    <sheet name="Outer" sheetId="1" r:id="rId1"/>
    <sheet name="Inner-1" sheetId="2" r:id="rId2"/>
    <sheet name="Inner-2" sheetId="3" r:id="rId3"/>
  </sheets>
  <definedNames>
    <definedName name="Diameter" localSheetId="1">'Inner-1'!$C$3</definedName>
    <definedName name="Diameter" localSheetId="2">'Inner-2'!$C$3</definedName>
    <definedName name="Diameter">'Outer'!$C$3</definedName>
    <definedName name="fD" localSheetId="1">'Inner-1'!$C$4</definedName>
    <definedName name="fD" localSheetId="2">'Inner-2'!$C$4</definedName>
    <definedName name="fD">'Outer'!$C$4</definedName>
  </definedNames>
  <calcPr fullCalcOnLoad="1"/>
</workbook>
</file>

<file path=xl/sharedStrings.xml><?xml version="1.0" encoding="utf-8"?>
<sst xmlns="http://schemas.openxmlformats.org/spreadsheetml/2006/main" count="128" uniqueCount="77">
  <si>
    <t>Diameter D(mm)</t>
  </si>
  <si>
    <t>Depth d(mm)</t>
  </si>
  <si>
    <t>Focal length f(mm)</t>
  </si>
  <si>
    <t>Number of segment</t>
  </si>
  <si>
    <t>Length of chord (mm)</t>
  </si>
  <si>
    <t>Total length of Rib-A (mm)</t>
  </si>
  <si>
    <t>Total length of Rib-B (mm)</t>
  </si>
  <si>
    <t>Total length of RIB-C (mm)</t>
  </si>
  <si>
    <t>to be specified by user</t>
  </si>
  <si>
    <t>f/D</t>
  </si>
  <si>
    <t>do not change</t>
  </si>
  <si>
    <t>Point-B</t>
  </si>
  <si>
    <t>Point-C</t>
  </si>
  <si>
    <t>n</t>
  </si>
  <si>
    <t>A</t>
  </si>
  <si>
    <t>x</t>
  </si>
  <si>
    <t>y</t>
  </si>
  <si>
    <t>k</t>
  </si>
  <si>
    <t>a</t>
  </si>
  <si>
    <t>b</t>
  </si>
  <si>
    <t>L</t>
  </si>
  <si>
    <t>z</t>
  </si>
  <si>
    <t>length</t>
  </si>
  <si>
    <t>X</t>
  </si>
  <si>
    <t>Feed Radiation Angle (+/- deg)</t>
  </si>
  <si>
    <t xml:space="preserve"> 2*A1+2*A2+10</t>
  </si>
  <si>
    <t xml:space="preserve"> 2*B1+B2+10</t>
  </si>
  <si>
    <t xml:space="preserve"> C+10</t>
  </si>
  <si>
    <t>Goal seek</t>
  </si>
  <si>
    <t>to be Zero(0)</t>
  </si>
  <si>
    <t>Inner Diameter (mm)</t>
  </si>
  <si>
    <t>Inner Diameter (mm)</t>
  </si>
  <si>
    <t>Inner f/D</t>
  </si>
  <si>
    <t>Inner f/D</t>
  </si>
  <si>
    <t>Diameter D(mm)</t>
  </si>
  <si>
    <t>f/D</t>
  </si>
  <si>
    <t>Depth d(mm)</t>
  </si>
  <si>
    <t>Focal length f(mm)</t>
  </si>
  <si>
    <t>Number of segment</t>
  </si>
  <si>
    <t>do not change</t>
  </si>
  <si>
    <t>Length of chord (mm)</t>
  </si>
  <si>
    <t>Total length of Rib-A (mm)</t>
  </si>
  <si>
    <t xml:space="preserve"> 2*A1+2*A2+10</t>
  </si>
  <si>
    <t>Total length of Rib-B (mm)</t>
  </si>
  <si>
    <t xml:space="preserve"> 2*B1+B2+10</t>
  </si>
  <si>
    <t>Total length of RIB-C (mm)</t>
  </si>
  <si>
    <t xml:space="preserve"> C+10</t>
  </si>
  <si>
    <t>A1(mm)</t>
  </si>
  <si>
    <t>calculated result</t>
  </si>
  <si>
    <t>A2(mm</t>
  </si>
  <si>
    <t>B1(mm)</t>
  </si>
  <si>
    <t>B2(mm)</t>
  </si>
  <si>
    <t>C(mm)</t>
  </si>
  <si>
    <t>Goal seek</t>
  </si>
  <si>
    <t>to be Zero(0)</t>
  </si>
  <si>
    <t>Point-B</t>
  </si>
  <si>
    <t>a</t>
  </si>
  <si>
    <t>b</t>
  </si>
  <si>
    <t>L</t>
  </si>
  <si>
    <t>k</t>
  </si>
  <si>
    <t>Point-C</t>
  </si>
  <si>
    <t>n</t>
  </si>
  <si>
    <t>A</t>
  </si>
  <si>
    <t>x</t>
  </si>
  <si>
    <t>y</t>
  </si>
  <si>
    <t>z</t>
  </si>
  <si>
    <t>length</t>
  </si>
  <si>
    <t>X</t>
  </si>
  <si>
    <t>calculated by outer</t>
  </si>
  <si>
    <t>A1(mm)</t>
  </si>
  <si>
    <t>calculated result</t>
  </si>
  <si>
    <t>A2(mm</t>
  </si>
  <si>
    <t>B1(mm)</t>
  </si>
  <si>
    <t>B2(mm)</t>
  </si>
  <si>
    <t>C(mm)</t>
  </si>
  <si>
    <t>calculated by inner-1</t>
  </si>
  <si>
    <t>Execute "GoalSeek" macro after specifying the Diameter and/or the f/D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</si>
</sst>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ＭＳ Ｐゴシック"/>
      <family val="3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14</xdr:col>
      <xdr:colOff>9525</xdr:colOff>
      <xdr:row>20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381000"/>
          <a:ext cx="48101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14</xdr:col>
      <xdr:colOff>9525</xdr:colOff>
      <xdr:row>20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371475"/>
          <a:ext cx="48101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</xdr:row>
      <xdr:rowOff>0</xdr:rowOff>
    </xdr:from>
    <xdr:to>
      <xdr:col>14</xdr:col>
      <xdr:colOff>9525</xdr:colOff>
      <xdr:row>20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371475"/>
          <a:ext cx="481012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1"/>
  <sheetViews>
    <sheetView tabSelected="1" workbookViewId="0" topLeftCell="A1">
      <selection activeCell="B1" sqref="B1"/>
    </sheetView>
  </sheetViews>
  <sheetFormatPr defaultColWidth="9.00390625" defaultRowHeight="13.5"/>
  <cols>
    <col min="2" max="2" width="22.125" style="0" customWidth="1"/>
    <col min="3" max="5" width="18.625" style="0" customWidth="1"/>
  </cols>
  <sheetData>
    <row r="1" ht="14.25">
      <c r="B1" s="20" t="s">
        <v>76</v>
      </c>
    </row>
    <row r="2" spans="1:21" ht="15.75" thickBot="1">
      <c r="A2" s="3"/>
      <c r="B2" s="4"/>
      <c r="C2" s="4"/>
      <c r="D2" s="4"/>
      <c r="E2" s="4" t="s">
        <v>24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thickTop="1">
      <c r="A3" s="3"/>
      <c r="B3" s="14" t="s">
        <v>0</v>
      </c>
      <c r="C3" s="15">
        <v>2500</v>
      </c>
      <c r="D3" s="16" t="s">
        <v>8</v>
      </c>
      <c r="E3" s="7">
        <f>ATAN(C3/2/(C6-C5))/PI()*180</f>
        <v>71.07535558394876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thickBot="1" thickTop="1">
      <c r="A4" s="3"/>
      <c r="B4" s="14" t="s">
        <v>9</v>
      </c>
      <c r="C4" s="15">
        <v>0.35</v>
      </c>
      <c r="D4" s="16" t="s">
        <v>8</v>
      </c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thickTop="1">
      <c r="A5" s="3"/>
      <c r="B5" s="4" t="s">
        <v>1</v>
      </c>
      <c r="C5" s="4">
        <f>(C3/2)^2/4/C6</f>
        <v>446.42857142857144</v>
      </c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3"/>
      <c r="B6" s="4" t="s">
        <v>2</v>
      </c>
      <c r="C6" s="4">
        <f>C3*C4</f>
        <v>875</v>
      </c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3"/>
      <c r="B7" s="4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3"/>
      <c r="B8" s="4" t="s">
        <v>3</v>
      </c>
      <c r="C8" s="5">
        <v>12</v>
      </c>
      <c r="D8" s="5" t="s">
        <v>10</v>
      </c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>
      <c r="A9" s="3"/>
      <c r="B9" s="4" t="s">
        <v>4</v>
      </c>
      <c r="C9" s="4">
        <f>C3*SIN(2*PI()/2/C8)</f>
        <v>647.0476127563019</v>
      </c>
      <c r="D9" s="6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thickBot="1">
      <c r="A10" s="3"/>
      <c r="B10" s="4"/>
      <c r="C10" s="4"/>
      <c r="D10" s="6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6.5" thickBot="1" thickTop="1">
      <c r="A11" s="3"/>
      <c r="B11" s="4" t="s">
        <v>5</v>
      </c>
      <c r="C11" s="7">
        <f>C14*2+C15*2+10</f>
        <v>2708.7080700041965</v>
      </c>
      <c r="D11" s="8" t="s">
        <v>25</v>
      </c>
      <c r="E11" s="12" t="s">
        <v>31</v>
      </c>
      <c r="F11" s="13">
        <f>B21*2</f>
        <v>1494.9954966431717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6.5" thickBot="1" thickTop="1">
      <c r="A12" s="3"/>
      <c r="B12" s="4" t="s">
        <v>6</v>
      </c>
      <c r="C12" s="7">
        <f>C16*2+C17+10</f>
        <v>2289.783119327498</v>
      </c>
      <c r="D12" s="8" t="s">
        <v>26</v>
      </c>
      <c r="E12" s="12" t="s">
        <v>33</v>
      </c>
      <c r="F12" s="13">
        <f>C6/F11</f>
        <v>0.5852860439812058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5" thickBot="1" thickTop="1">
      <c r="A13" s="3"/>
      <c r="B13" s="4" t="s">
        <v>7</v>
      </c>
      <c r="C13" s="7">
        <f>C9+10</f>
        <v>657.0476127563019</v>
      </c>
      <c r="D13" s="8" t="s">
        <v>27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thickBot="1" thickTop="1">
      <c r="B14" s="19" t="s">
        <v>69</v>
      </c>
      <c r="C14" s="17">
        <f>H25</f>
        <v>475.9396524289559</v>
      </c>
      <c r="D14" s="18" t="s">
        <v>70</v>
      </c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6.5" thickBot="1" thickTop="1">
      <c r="B15" s="19" t="s">
        <v>71</v>
      </c>
      <c r="C15" s="17">
        <f>E25</f>
        <v>873.4143825731423</v>
      </c>
      <c r="D15" s="18" t="s">
        <v>70</v>
      </c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6.5" thickBot="1" thickTop="1">
      <c r="B16" s="19" t="s">
        <v>72</v>
      </c>
      <c r="C16" s="17">
        <f>I41</f>
        <v>715.5035136618543</v>
      </c>
      <c r="D16" s="18" t="s">
        <v>70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6.5" thickBot="1" thickTop="1">
      <c r="B17" s="19" t="s">
        <v>73</v>
      </c>
      <c r="C17" s="17">
        <f>I35</f>
        <v>848.7760920037892</v>
      </c>
      <c r="D17" s="18" t="s">
        <v>70</v>
      </c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6.5" thickBot="1" thickTop="1">
      <c r="B18" s="19" t="s">
        <v>74</v>
      </c>
      <c r="C18" s="17">
        <f>C9</f>
        <v>647.0476127563019</v>
      </c>
      <c r="D18" s="18" t="s">
        <v>70</v>
      </c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thickTop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4" ht="14.25" thickBot="1">
      <c r="B20" s="9" t="s">
        <v>28</v>
      </c>
      <c r="D20" s="9" t="s">
        <v>29</v>
      </c>
    </row>
    <row r="21" spans="1:6" ht="16.5" thickBot="1" thickTop="1">
      <c r="A21" t="s">
        <v>11</v>
      </c>
      <c r="B21" s="10">
        <v>747.4977483215858</v>
      </c>
      <c r="C21" s="1">
        <f>B21^2/4/$C$6</f>
        <v>159.64368107024023</v>
      </c>
      <c r="D21" s="10">
        <f>B21^3/4/$C$6-($C$5-2*$C$6)*B21-2*$C$6*$C$3/2*COS(PI()/3)</f>
        <v>-0.00023273052647709846</v>
      </c>
      <c r="E21" s="1">
        <f>H35</f>
        <v>841.9743605329644</v>
      </c>
      <c r="F21" s="1">
        <f>$C$3/2</f>
        <v>1250</v>
      </c>
    </row>
    <row r="22" spans="1:7" ht="15.75" thickTop="1">
      <c r="A22" t="s">
        <v>18</v>
      </c>
      <c r="B22" s="1">
        <f>1/4/$C$6</f>
        <v>0.00028571428571428574</v>
      </c>
      <c r="C22" s="1"/>
      <c r="D22" s="1"/>
      <c r="E22" s="1">
        <f>1/4/$C$6</f>
        <v>0.00028571428571428574</v>
      </c>
      <c r="F22" s="1">
        <f>1/4/$C$6</f>
        <v>0.00028571428571428574</v>
      </c>
      <c r="G22" s="1"/>
    </row>
    <row r="23" spans="1:7" ht="15">
      <c r="A23" t="s">
        <v>19</v>
      </c>
      <c r="B23" s="1">
        <f>B21</f>
        <v>747.4977483215858</v>
      </c>
      <c r="C23" s="1"/>
      <c r="D23" s="1"/>
      <c r="E23" s="1">
        <f>E21</f>
        <v>841.9743605329644</v>
      </c>
      <c r="F23" s="1">
        <f>F21</f>
        <v>1250</v>
      </c>
      <c r="G23" s="1"/>
    </row>
    <row r="24" spans="1:7" ht="15">
      <c r="A24" t="s">
        <v>20</v>
      </c>
      <c r="B24" s="1">
        <f>1/2/B22*(2*B22*B23*(1+4*B22*B22*B23*B23)^0.5+LN(2*B22*B23+(1+4*B22*B22*B23*B23)^0.5))</f>
        <v>1539.2862166151267</v>
      </c>
      <c r="C24" s="1"/>
      <c r="D24" s="1"/>
      <c r="E24" s="1">
        <f>1/2/E22*(2*E22*E23*(1+4*E22*E22*E23*E23)^0.5+LN(2*E22*E23+(1+4*E22*E22*E23*E23)^0.5))</f>
        <v>1746.8287651462847</v>
      </c>
      <c r="F24" s="1">
        <f>1/2/F22*(2*F22*F23*(1+4*F22*F22*F23*F23)^0.5+LN(2*F22*F23+(1+4*F22*F22*F23*F23)^0.5))</f>
        <v>2698.7080700041965</v>
      </c>
      <c r="G24" s="1"/>
    </row>
    <row r="25" spans="2:8" ht="15">
      <c r="B25" s="1"/>
      <c r="C25" s="1"/>
      <c r="D25" s="1"/>
      <c r="E25" s="1">
        <f>E24/2</f>
        <v>873.4143825731423</v>
      </c>
      <c r="F25" s="1">
        <f>F24/2</f>
        <v>1349.3540350020983</v>
      </c>
      <c r="G25" s="1"/>
      <c r="H25">
        <f>F25-E25</f>
        <v>475.9396524289559</v>
      </c>
    </row>
    <row r="26" spans="2:7" ht="15">
      <c r="B26" s="1"/>
      <c r="C26" s="1"/>
      <c r="D26" s="1"/>
      <c r="E26" s="1"/>
      <c r="F26" s="1"/>
      <c r="G26" s="1"/>
    </row>
    <row r="27" spans="1:7" ht="15">
      <c r="A27" t="s">
        <v>17</v>
      </c>
      <c r="B27" s="1">
        <f>(C21-C5)/(B21-C3/2*COS(60/180*PI()))</f>
        <v>-2.34114417846647</v>
      </c>
      <c r="C27" s="1"/>
      <c r="D27" s="1"/>
      <c r="E27" s="1"/>
      <c r="F27" s="1"/>
      <c r="G27" s="1"/>
    </row>
    <row r="28" spans="1:8" ht="14.25" thickBot="1">
      <c r="A28" t="s">
        <v>12</v>
      </c>
      <c r="B28" t="s">
        <v>13</v>
      </c>
      <c r="C28" t="s">
        <v>14</v>
      </c>
      <c r="D28" t="s">
        <v>15</v>
      </c>
      <c r="E28" t="s">
        <v>16</v>
      </c>
      <c r="F28" t="s">
        <v>21</v>
      </c>
      <c r="G28" t="s">
        <v>22</v>
      </c>
      <c r="H28" t="s">
        <v>23</v>
      </c>
    </row>
    <row r="29" spans="2:7" ht="15" thickBot="1" thickTop="1">
      <c r="B29">
        <v>0</v>
      </c>
      <c r="D29" s="11">
        <f>B21</f>
        <v>747.4977483215858</v>
      </c>
      <c r="E29">
        <f>C21</f>
        <v>159.64368107024023</v>
      </c>
      <c r="F29">
        <v>0</v>
      </c>
      <c r="G29">
        <v>0</v>
      </c>
    </row>
    <row r="30" spans="2:7" ht="14.25" thickTop="1">
      <c r="B30">
        <v>1</v>
      </c>
      <c r="C30">
        <f aca="true" t="shared" si="0" ref="C30:C35">1/4/$C$6/(COS(5*B30/180*PI()))^2</f>
        <v>0.0002879012189273007</v>
      </c>
      <c r="D30">
        <f aca="true" t="shared" si="1" ref="D30:D41">($B$27+($B$27*$B$27-4*C30*($B$27*$B$21-$C$21))^0.5)/2/C30</f>
        <v>747.0568365885747</v>
      </c>
      <c r="E30">
        <f aca="true" t="shared" si="2" ref="E30:E35">C30*D30*D30</f>
        <v>160.6759190071963</v>
      </c>
      <c r="F30">
        <f aca="true" t="shared" si="3" ref="F30:F35">D30*TAN(5*B30/180*PI())</f>
        <v>65.35900421103901</v>
      </c>
      <c r="G30">
        <f aca="true" t="shared" si="4" ref="G30:G35">((D29-D30)^2+(E30-E29)^2+(F30-F29)^2)^0.5+G29</f>
        <v>65.36864194530443</v>
      </c>
    </row>
    <row r="31" spans="2:7" ht="13.5">
      <c r="B31">
        <v>2</v>
      </c>
      <c r="C31">
        <f t="shared" si="0"/>
        <v>0.0002945974868930753</v>
      </c>
      <c r="D31">
        <f t="shared" si="1"/>
        <v>745.7129794117749</v>
      </c>
      <c r="E31">
        <f t="shared" si="2"/>
        <v>163.82208241335394</v>
      </c>
      <c r="F31">
        <f t="shared" si="3"/>
        <v>131.48931813479197</v>
      </c>
      <c r="G31">
        <f t="shared" si="4"/>
        <v>131.58739092128553</v>
      </c>
    </row>
    <row r="32" spans="2:7" ht="13.5">
      <c r="B32">
        <v>3</v>
      </c>
      <c r="C32">
        <f t="shared" si="0"/>
        <v>0.0003062276484927117</v>
      </c>
      <c r="D32">
        <f t="shared" si="1"/>
        <v>743.40084495343</v>
      </c>
      <c r="E32">
        <f t="shared" si="2"/>
        <v>169.23512254033744</v>
      </c>
      <c r="F32">
        <f t="shared" si="3"/>
        <v>199.19365605788582</v>
      </c>
      <c r="G32">
        <f t="shared" si="4"/>
        <v>199.5471168093016</v>
      </c>
    </row>
    <row r="33" spans="2:7" ht="13.5">
      <c r="B33">
        <v>4</v>
      </c>
      <c r="C33">
        <f t="shared" si="0"/>
        <v>0.00032356409469479837</v>
      </c>
      <c r="D33">
        <f t="shared" si="1"/>
        <v>740.0047136713209</v>
      </c>
      <c r="E33">
        <f t="shared" si="2"/>
        <v>177.18595552075536</v>
      </c>
      <c r="F33">
        <f t="shared" si="3"/>
        <v>269.33968899304466</v>
      </c>
      <c r="G33">
        <f t="shared" si="4"/>
        <v>270.2239545237057</v>
      </c>
    </row>
    <row r="34" spans="2:7" ht="13.5">
      <c r="B34">
        <v>5</v>
      </c>
      <c r="C34">
        <f t="shared" si="0"/>
        <v>0.0003478408091582855</v>
      </c>
      <c r="D34">
        <f t="shared" si="1"/>
        <v>735.3471968787462</v>
      </c>
      <c r="E34">
        <f t="shared" si="2"/>
        <v>188.08987384580234</v>
      </c>
      <c r="F34">
        <f t="shared" si="3"/>
        <v>342.89802930737085</v>
      </c>
      <c r="G34">
        <f t="shared" si="4"/>
        <v>344.73178852329687</v>
      </c>
    </row>
    <row r="35" spans="2:9" ht="13.5">
      <c r="B35">
        <v>6</v>
      </c>
      <c r="C35">
        <f t="shared" si="0"/>
        <v>0.0003809523809523809</v>
      </c>
      <c r="D35">
        <f t="shared" si="1"/>
        <v>729.171185556705</v>
      </c>
      <c r="E35">
        <f t="shared" si="2"/>
        <v>202.54880679854122</v>
      </c>
      <c r="F35">
        <f t="shared" si="3"/>
        <v>420.9871802664822</v>
      </c>
      <c r="G35">
        <f t="shared" si="4"/>
        <v>424.3880460018946</v>
      </c>
      <c r="H35">
        <f>D35/COS(5*B35/180*PI())</f>
        <v>841.9743605329644</v>
      </c>
      <c r="I35">
        <f>G35*2</f>
        <v>848.7760920037892</v>
      </c>
    </row>
    <row r="36" spans="2:7" ht="13.5">
      <c r="B36">
        <v>7</v>
      </c>
      <c r="C36">
        <f aca="true" t="shared" si="5" ref="C36:C41">1/4/$C$6/(COS(5*B36/180*PI()))^2</f>
        <v>0.0004257973133044864</v>
      </c>
      <c r="D36">
        <f t="shared" si="1"/>
        <v>721.112286843697</v>
      </c>
      <c r="E36">
        <f aca="true" t="shared" si="6" ref="E36:E41">C36*D36*D36</f>
        <v>221.41585060535203</v>
      </c>
      <c r="F36">
        <f aca="true" t="shared" si="7" ref="F36:F41">D36*TAN(5*B36/180*PI())</f>
        <v>504.9282591435991</v>
      </c>
      <c r="G36">
        <f aca="true" t="shared" si="8" ref="G36:G41">((D35-D36)^2+(E36-E35)^2+(F36-F35)^2)^0.5+G35</f>
        <v>510.79994283056635</v>
      </c>
    </row>
    <row r="37" spans="2:7" ht="13.5">
      <c r="B37">
        <v>8</v>
      </c>
      <c r="C37">
        <f t="shared" si="5"/>
        <v>0.00048688234029767074</v>
      </c>
      <c r="D37">
        <f t="shared" si="1"/>
        <v>710.6574466029108</v>
      </c>
      <c r="E37">
        <f t="shared" si="6"/>
        <v>245.8921389718657</v>
      </c>
      <c r="F37">
        <f t="shared" si="7"/>
        <v>596.3124013378899</v>
      </c>
      <c r="G37">
        <f t="shared" si="8"/>
        <v>605.9811059945425</v>
      </c>
    </row>
    <row r="38" spans="2:7" ht="13.5">
      <c r="B38">
        <v>9</v>
      </c>
      <c r="C38">
        <f t="shared" si="5"/>
        <v>0.0005714285714285714</v>
      </c>
      <c r="D38">
        <f t="shared" si="1"/>
        <v>697.0831954834025</v>
      </c>
      <c r="E38">
        <f t="shared" si="6"/>
        <v>277.6714179573437</v>
      </c>
      <c r="F38">
        <f t="shared" si="7"/>
        <v>697.0831954834024</v>
      </c>
      <c r="G38">
        <f t="shared" si="8"/>
        <v>712.5124901919215</v>
      </c>
    </row>
    <row r="39" spans="2:7" ht="13.5">
      <c r="B39">
        <v>10</v>
      </c>
      <c r="C39">
        <f t="shared" si="5"/>
        <v>0.0006915076072746304</v>
      </c>
      <c r="D39">
        <f t="shared" si="1"/>
        <v>679.3637983410679</v>
      </c>
      <c r="E39">
        <f t="shared" si="6"/>
        <v>319.1550814230563</v>
      </c>
      <c r="F39">
        <f t="shared" si="7"/>
        <v>809.6342473514161</v>
      </c>
      <c r="G39">
        <f t="shared" si="8"/>
        <v>833.7668123673417</v>
      </c>
    </row>
    <row r="40" spans="2:7" ht="13.5">
      <c r="B40">
        <v>11</v>
      </c>
      <c r="C40">
        <f t="shared" si="5"/>
        <v>0.0008684590654747068</v>
      </c>
      <c r="D40">
        <f t="shared" si="1"/>
        <v>656.0355978082441</v>
      </c>
      <c r="E40">
        <f t="shared" si="6"/>
        <v>373.7697622945744</v>
      </c>
      <c r="F40">
        <f t="shared" si="7"/>
        <v>936.9159313617153</v>
      </c>
      <c r="G40">
        <f t="shared" si="8"/>
        <v>974.2217709529859</v>
      </c>
    </row>
    <row r="41" spans="2:9" ht="13.5">
      <c r="B41">
        <v>12</v>
      </c>
      <c r="C41">
        <f t="shared" si="5"/>
        <v>0.0011428571428571425</v>
      </c>
      <c r="D41">
        <f t="shared" si="1"/>
        <v>625.0000000000001</v>
      </c>
      <c r="E41">
        <f t="shared" si="6"/>
        <v>446.42857142857144</v>
      </c>
      <c r="F41">
        <f t="shared" si="7"/>
        <v>1082.531754730548</v>
      </c>
      <c r="G41">
        <f t="shared" si="8"/>
        <v>1139.891559663749</v>
      </c>
      <c r="I41">
        <f>G41-G35</f>
        <v>715.5035136618543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2:U41"/>
  <sheetViews>
    <sheetView workbookViewId="0" topLeftCell="A1">
      <selection activeCell="H3" sqref="H3"/>
    </sheetView>
  </sheetViews>
  <sheetFormatPr defaultColWidth="9.00390625" defaultRowHeight="13.5"/>
  <cols>
    <col min="2" max="2" width="22.125" style="0" customWidth="1"/>
    <col min="3" max="5" width="18.625" style="0" customWidth="1"/>
  </cols>
  <sheetData>
    <row r="2" spans="1:21" ht="15.75" thickBot="1">
      <c r="A2" s="3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thickTop="1">
      <c r="A3" s="3"/>
      <c r="B3" s="14" t="s">
        <v>34</v>
      </c>
      <c r="C3" s="15">
        <f>Outer!F11</f>
        <v>1494.9954966431717</v>
      </c>
      <c r="D3" s="16" t="s">
        <v>68</v>
      </c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thickBot="1" thickTop="1">
      <c r="A4" s="3"/>
      <c r="B4" s="14" t="s">
        <v>35</v>
      </c>
      <c r="C4" s="15">
        <f>Outer!F12</f>
        <v>0.5852860439812058</v>
      </c>
      <c r="D4" s="16" t="s">
        <v>68</v>
      </c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thickTop="1">
      <c r="A5" s="3"/>
      <c r="B5" s="4" t="s">
        <v>36</v>
      </c>
      <c r="C5" s="4">
        <f>(C3/2)^2/4/C6</f>
        <v>159.64368107024026</v>
      </c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3"/>
      <c r="B6" s="4" t="s">
        <v>37</v>
      </c>
      <c r="C6" s="4">
        <f>C3*C4</f>
        <v>874.9999999999999</v>
      </c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3"/>
      <c r="B7" s="4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3"/>
      <c r="B8" s="4" t="s">
        <v>38</v>
      </c>
      <c r="C8" s="5">
        <v>12</v>
      </c>
      <c r="D8" s="5" t="s">
        <v>39</v>
      </c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>
      <c r="A9" s="3"/>
      <c r="B9" s="4" t="s">
        <v>40</v>
      </c>
      <c r="C9" s="4">
        <f>C3*SIN(2*PI()/2/C8)</f>
        <v>386.9333068737545</v>
      </c>
      <c r="D9" s="6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thickBot="1">
      <c r="A10" s="3"/>
      <c r="B10" s="4"/>
      <c r="C10" s="4"/>
      <c r="D10" s="6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6.5" thickBot="1" thickTop="1">
      <c r="A11" s="3"/>
      <c r="B11" s="4" t="s">
        <v>41</v>
      </c>
      <c r="C11" s="7">
        <f>C14*2+C15*2+10</f>
        <v>1549.2862166151267</v>
      </c>
      <c r="D11" s="8" t="s">
        <v>42</v>
      </c>
      <c r="E11" s="12" t="s">
        <v>30</v>
      </c>
      <c r="F11" s="13">
        <f>B21*2</f>
        <v>799.5742665680721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6.5" thickBot="1" thickTop="1">
      <c r="A12" s="3"/>
      <c r="B12" s="4" t="s">
        <v>43</v>
      </c>
      <c r="C12" s="7">
        <f>C16*2+C17+10</f>
        <v>1332.2805893750042</v>
      </c>
      <c r="D12" s="8" t="s">
        <v>44</v>
      </c>
      <c r="E12" s="12" t="s">
        <v>32</v>
      </c>
      <c r="F12" s="13">
        <f>C6/F11</f>
        <v>1.0943323673430234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5" thickBot="1" thickTop="1">
      <c r="A13" s="3"/>
      <c r="B13" s="4" t="s">
        <v>45</v>
      </c>
      <c r="C13" s="7">
        <f>C9+10</f>
        <v>396.9333068737545</v>
      </c>
      <c r="D13" s="8" t="s">
        <v>46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thickBot="1" thickTop="1">
      <c r="B14" s="19" t="s">
        <v>47</v>
      </c>
      <c r="C14" s="17">
        <f>H25</f>
        <v>306.59195206374994</v>
      </c>
      <c r="D14" s="18" t="s">
        <v>48</v>
      </c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6.5" thickBot="1" thickTop="1">
      <c r="B15" s="19" t="s">
        <v>49</v>
      </c>
      <c r="C15" s="17">
        <f>E25</f>
        <v>463.0511562438134</v>
      </c>
      <c r="D15" s="18" t="s">
        <v>48</v>
      </c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6.5" thickBot="1" thickTop="1">
      <c r="B16" s="19" t="s">
        <v>50</v>
      </c>
      <c r="C16" s="17">
        <f>I41</f>
        <v>431.5855816619682</v>
      </c>
      <c r="D16" s="18" t="s">
        <v>48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6.5" thickBot="1" thickTop="1">
      <c r="B17" s="19" t="s">
        <v>51</v>
      </c>
      <c r="C17" s="17">
        <f>I35</f>
        <v>459.10942605106777</v>
      </c>
      <c r="D17" s="18" t="s">
        <v>48</v>
      </c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6.5" thickBot="1" thickTop="1">
      <c r="B18" s="19" t="s">
        <v>52</v>
      </c>
      <c r="C18" s="17">
        <f>C9</f>
        <v>386.9333068737545</v>
      </c>
      <c r="D18" s="18" t="s">
        <v>48</v>
      </c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thickTop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4" ht="14.25" thickBot="1">
      <c r="B20" s="9" t="s">
        <v>53</v>
      </c>
      <c r="D20" s="9" t="s">
        <v>54</v>
      </c>
    </row>
    <row r="21" spans="1:6" ht="16.5" thickBot="1" thickTop="1">
      <c r="A21" t="s">
        <v>55</v>
      </c>
      <c r="B21" s="10">
        <v>399.78713328403603</v>
      </c>
      <c r="C21" s="1">
        <f>B21^2/4/$C$6</f>
        <v>45.66564341127646</v>
      </c>
      <c r="D21" s="10">
        <f>B21^3/4/$C$6-($C$5-2*$C$6)*B21-2*$C$6*$C$3/2*COS(PI()/3)</f>
        <v>0.0005326583050191402</v>
      </c>
      <c r="E21" s="1">
        <f>H35</f>
        <v>457.8792636994769</v>
      </c>
      <c r="F21" s="1">
        <f>$C$3/2</f>
        <v>747.4977483215858</v>
      </c>
    </row>
    <row r="22" spans="1:7" ht="15.75" thickTop="1">
      <c r="A22" t="s">
        <v>56</v>
      </c>
      <c r="B22" s="1">
        <f>1/4/$C$6</f>
        <v>0.00028571428571428574</v>
      </c>
      <c r="C22" s="1"/>
      <c r="D22" s="1"/>
      <c r="E22" s="1">
        <f>1/4/$C$6</f>
        <v>0.00028571428571428574</v>
      </c>
      <c r="F22" s="1">
        <f>1/4/$C$6</f>
        <v>0.00028571428571428574</v>
      </c>
      <c r="G22" s="1"/>
    </row>
    <row r="23" spans="1:7" ht="15">
      <c r="A23" t="s">
        <v>57</v>
      </c>
      <c r="B23" s="1">
        <f>B21</f>
        <v>399.78713328403603</v>
      </c>
      <c r="C23" s="1"/>
      <c r="D23" s="1"/>
      <c r="E23" s="1">
        <f>E21</f>
        <v>457.8792636994769</v>
      </c>
      <c r="F23" s="1">
        <f>F21</f>
        <v>747.4977483215858</v>
      </c>
      <c r="G23" s="1"/>
    </row>
    <row r="24" spans="1:7" ht="15">
      <c r="A24" t="s">
        <v>58</v>
      </c>
      <c r="B24" s="1">
        <f>1/2/B22*(2*B22*B23*(1+4*B22*B22*B23*B23)^0.5+LN(2*B22*B23+(1+4*B22*B22*B23*B23)^0.5))</f>
        <v>806.4756820056094</v>
      </c>
      <c r="C24" s="1"/>
      <c r="D24" s="1"/>
      <c r="E24" s="1">
        <f>1/2/E22*(2*E22*E23*(1+4*E22*E22*E23*E23)^0.5+LN(2*E22*E23+(1+4*E22*E22*E23*E23)^0.5))</f>
        <v>926.1023124876268</v>
      </c>
      <c r="F24" s="1">
        <f>1/2/F22*(2*F22*F23*(1+4*F22*F22*F23*F23)^0.5+LN(2*F22*F23+(1+4*F22*F22*F23*F23)^0.5))</f>
        <v>1539.2862166151267</v>
      </c>
      <c r="G24" s="1"/>
    </row>
    <row r="25" spans="2:8" ht="15">
      <c r="B25" s="1"/>
      <c r="C25" s="1"/>
      <c r="D25" s="1"/>
      <c r="E25" s="1">
        <f>E24/2</f>
        <v>463.0511562438134</v>
      </c>
      <c r="F25" s="1">
        <f>F24/2</f>
        <v>769.6431083075634</v>
      </c>
      <c r="G25" s="1"/>
      <c r="H25">
        <f>F25-E25</f>
        <v>306.59195206374994</v>
      </c>
    </row>
    <row r="26" spans="2:7" ht="15">
      <c r="B26" s="1"/>
      <c r="C26" s="1"/>
      <c r="D26" s="1"/>
      <c r="E26" s="1"/>
      <c r="F26" s="1"/>
      <c r="G26" s="1"/>
    </row>
    <row r="27" spans="1:7" ht="15">
      <c r="A27" t="s">
        <v>59</v>
      </c>
      <c r="B27" s="1">
        <f>(C21-C5)/(B21-C3/2*COS(60/180*PI()))</f>
        <v>-4.377329418202975</v>
      </c>
      <c r="C27" s="1"/>
      <c r="D27" s="1"/>
      <c r="E27" s="1"/>
      <c r="F27" s="1"/>
      <c r="G27" s="1"/>
    </row>
    <row r="28" spans="1:8" ht="14.25" thickBot="1">
      <c r="A28" t="s">
        <v>60</v>
      </c>
      <c r="B28" t="s">
        <v>61</v>
      </c>
      <c r="C28" t="s">
        <v>62</v>
      </c>
      <c r="D28" t="s">
        <v>63</v>
      </c>
      <c r="E28" t="s">
        <v>64</v>
      </c>
      <c r="F28" t="s">
        <v>65</v>
      </c>
      <c r="G28" t="s">
        <v>66</v>
      </c>
      <c r="H28" t="s">
        <v>67</v>
      </c>
    </row>
    <row r="29" spans="2:7" ht="15" thickBot="1" thickTop="1">
      <c r="B29">
        <v>0</v>
      </c>
      <c r="D29" s="11">
        <f>B21</f>
        <v>399.78713328403603</v>
      </c>
      <c r="E29">
        <f>C21</f>
        <v>45.66564341127646</v>
      </c>
      <c r="F29">
        <v>0</v>
      </c>
      <c r="G29">
        <v>0</v>
      </c>
    </row>
    <row r="30" spans="2:7" ht="14.25" thickTop="1">
      <c r="B30">
        <v>1</v>
      </c>
      <c r="C30">
        <f aca="true" t="shared" si="0" ref="C30:C41">1/4/$C$6/(COS(5*B30/180*PI()))^2</f>
        <v>0.0002879012189273007</v>
      </c>
      <c r="D30">
        <f aca="true" t="shared" si="1" ref="D30:D41">($B$27+($B$27*$B$27-4*C30*($B$27*$B$21-$C$21))^0.5)/2/C30</f>
        <v>399.71127076878</v>
      </c>
      <c r="E30">
        <f aca="true" t="shared" si="2" ref="E30:E41">C30*D30*D30</f>
        <v>45.99771863104259</v>
      </c>
      <c r="F30">
        <f aca="true" t="shared" si="3" ref="F30:F41">D30*TAN(5*B30/180*PI())</f>
        <v>34.9702048758093</v>
      </c>
      <c r="G30">
        <f aca="true" t="shared" si="4" ref="G30:G41">((D29-D30)^2+(E30-E29)^2+(F30-F29)^2)^0.5+G29</f>
        <v>34.97186380690741</v>
      </c>
    </row>
    <row r="31" spans="2:7" ht="13.5">
      <c r="B31">
        <v>2</v>
      </c>
      <c r="C31">
        <f t="shared" si="0"/>
        <v>0.0002945974868930753</v>
      </c>
      <c r="D31">
        <f t="shared" si="1"/>
        <v>399.4793370398773</v>
      </c>
      <c r="E31">
        <f t="shared" si="2"/>
        <v>47.012968965644255</v>
      </c>
      <c r="F31">
        <f t="shared" si="3"/>
        <v>70.43898535566082</v>
      </c>
      <c r="G31">
        <f t="shared" si="4"/>
        <v>70.45592945931548</v>
      </c>
    </row>
    <row r="32" spans="2:7" ht="13.5">
      <c r="B32">
        <v>3</v>
      </c>
      <c r="C32">
        <f t="shared" si="0"/>
        <v>0.0003062276484927117</v>
      </c>
      <c r="D32">
        <f t="shared" si="1"/>
        <v>399.07777126232406</v>
      </c>
      <c r="E32">
        <f t="shared" si="2"/>
        <v>48.770754657069965</v>
      </c>
      <c r="F32">
        <f t="shared" si="3"/>
        <v>106.93256652695204</v>
      </c>
      <c r="G32">
        <f t="shared" si="4"/>
        <v>106.99402645842457</v>
      </c>
    </row>
    <row r="33" spans="2:7" ht="13.5">
      <c r="B33">
        <v>4</v>
      </c>
      <c r="C33">
        <f t="shared" si="0"/>
        <v>0.00032356409469479837</v>
      </c>
      <c r="D33">
        <f t="shared" si="1"/>
        <v>398.4821245295316</v>
      </c>
      <c r="E33">
        <f t="shared" si="2"/>
        <v>51.37809662338204</v>
      </c>
      <c r="F33">
        <f t="shared" si="3"/>
        <v>145.0356322159076</v>
      </c>
      <c r="G33">
        <f t="shared" si="4"/>
        <v>145.1908410122122</v>
      </c>
    </row>
    <row r="34" spans="2:7" ht="13.5">
      <c r="B34">
        <v>5</v>
      </c>
      <c r="C34">
        <f t="shared" si="0"/>
        <v>0.0003478408091582855</v>
      </c>
      <c r="D34">
        <f t="shared" si="1"/>
        <v>397.65388273166917</v>
      </c>
      <c r="E34">
        <f t="shared" si="2"/>
        <v>55.00358381055016</v>
      </c>
      <c r="F34">
        <f t="shared" si="3"/>
        <v>185.4290508128471</v>
      </c>
      <c r="G34">
        <f t="shared" si="4"/>
        <v>185.75509137836124</v>
      </c>
    </row>
    <row r="35" spans="2:9" ht="13.5">
      <c r="B35">
        <v>6</v>
      </c>
      <c r="C35">
        <f t="shared" si="0"/>
        <v>0.0003809523809523809</v>
      </c>
      <c r="D35">
        <f t="shared" si="1"/>
        <v>396.535074229861</v>
      </c>
      <c r="E35">
        <f t="shared" si="2"/>
        <v>59.900977178850034</v>
      </c>
      <c r="F35">
        <f t="shared" si="3"/>
        <v>228.93963184973845</v>
      </c>
      <c r="G35">
        <f t="shared" si="4"/>
        <v>229.55471302553389</v>
      </c>
      <c r="H35">
        <f>D35/COS(5*B35/180*PI())</f>
        <v>457.8792636994769</v>
      </c>
      <c r="I35">
        <f>G35*2</f>
        <v>459.10942605106777</v>
      </c>
    </row>
    <row r="36" spans="2:7" ht="13.5">
      <c r="B36">
        <v>7</v>
      </c>
      <c r="C36">
        <f t="shared" si="0"/>
        <v>0.0004257973133044864</v>
      </c>
      <c r="D36">
        <f t="shared" si="1"/>
        <v>395.03934826802475</v>
      </c>
      <c r="E36">
        <f t="shared" si="2"/>
        <v>66.44826243316702</v>
      </c>
      <c r="F36">
        <f t="shared" si="3"/>
        <v>276.6095295467218</v>
      </c>
      <c r="G36">
        <f t="shared" si="4"/>
        <v>277.6953744958042</v>
      </c>
    </row>
    <row r="37" spans="2:7" ht="13.5">
      <c r="B37">
        <v>8</v>
      </c>
      <c r="C37">
        <f t="shared" si="0"/>
        <v>0.00048688234029767074</v>
      </c>
      <c r="D37">
        <f t="shared" si="1"/>
        <v>393.03711547279977</v>
      </c>
      <c r="E37">
        <f t="shared" si="2"/>
        <v>75.21269494979457</v>
      </c>
      <c r="F37">
        <f t="shared" si="3"/>
        <v>329.79729863220825</v>
      </c>
      <c r="G37">
        <f t="shared" si="4"/>
        <v>331.6375935250194</v>
      </c>
    </row>
    <row r="38" spans="2:7" ht="13.5">
      <c r="B38">
        <v>9</v>
      </c>
      <c r="C38">
        <f t="shared" si="0"/>
        <v>0.0005714285714285714</v>
      </c>
      <c r="D38">
        <f t="shared" si="1"/>
        <v>390.33024826574575</v>
      </c>
      <c r="E38">
        <f t="shared" si="2"/>
        <v>87.06154440639925</v>
      </c>
      <c r="F38">
        <f t="shared" si="3"/>
        <v>390.3302482657457</v>
      </c>
      <c r="G38">
        <f t="shared" si="4"/>
        <v>393.3786686278898</v>
      </c>
    </row>
    <row r="39" spans="2:7" ht="13.5">
      <c r="B39">
        <v>10</v>
      </c>
      <c r="C39">
        <f t="shared" si="0"/>
        <v>0.0006915076072746304</v>
      </c>
      <c r="D39">
        <f t="shared" si="1"/>
        <v>386.60766431045414</v>
      </c>
      <c r="E39">
        <f t="shared" si="2"/>
        <v>103.35652066562945</v>
      </c>
      <c r="F39">
        <f t="shared" si="3"/>
        <v>460.74107286644005</v>
      </c>
      <c r="G39">
        <f t="shared" si="4"/>
        <v>465.74625877391315</v>
      </c>
    </row>
    <row r="40" spans="2:7" ht="13.5">
      <c r="B40">
        <v>11</v>
      </c>
      <c r="C40">
        <f t="shared" si="0"/>
        <v>0.0008684590654747068</v>
      </c>
      <c r="D40">
        <f t="shared" si="1"/>
        <v>381.3644727410331</v>
      </c>
      <c r="E40">
        <f t="shared" si="2"/>
        <v>126.30769736772959</v>
      </c>
      <c r="F40">
        <f t="shared" si="3"/>
        <v>544.6449115873638</v>
      </c>
      <c r="G40">
        <f t="shared" si="4"/>
        <v>552.8904021339317</v>
      </c>
    </row>
    <row r="41" spans="2:9" ht="13.5">
      <c r="B41">
        <v>12</v>
      </c>
      <c r="C41">
        <f t="shared" si="0"/>
        <v>0.0011428571428571425</v>
      </c>
      <c r="D41">
        <f t="shared" si="1"/>
        <v>373.74887416079304</v>
      </c>
      <c r="E41">
        <f t="shared" si="2"/>
        <v>159.64368107024032</v>
      </c>
      <c r="F41">
        <f t="shared" si="3"/>
        <v>647.3520393181601</v>
      </c>
      <c r="G41">
        <f t="shared" si="4"/>
        <v>661.1402946875021</v>
      </c>
      <c r="I41">
        <f>G41-G35</f>
        <v>431.5855816619682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"/>
  <dimension ref="A2:U41"/>
  <sheetViews>
    <sheetView workbookViewId="0" topLeftCell="A1">
      <selection activeCell="H3" sqref="H3"/>
    </sheetView>
  </sheetViews>
  <sheetFormatPr defaultColWidth="9.00390625" defaultRowHeight="13.5"/>
  <cols>
    <col min="2" max="2" width="22.125" style="0" customWidth="1"/>
    <col min="3" max="5" width="18.625" style="0" customWidth="1"/>
  </cols>
  <sheetData>
    <row r="2" spans="1:21" ht="15.75" thickBot="1">
      <c r="A2" s="3"/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thickBot="1" thickTop="1">
      <c r="A3" s="3"/>
      <c r="B3" s="14" t="s">
        <v>34</v>
      </c>
      <c r="C3" s="15">
        <f>'Inner-1'!F11</f>
        <v>799.5742665680721</v>
      </c>
      <c r="D3" s="16" t="s">
        <v>75</v>
      </c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thickBot="1" thickTop="1">
      <c r="A4" s="3"/>
      <c r="B4" s="14" t="s">
        <v>35</v>
      </c>
      <c r="C4" s="15">
        <f>'Inner-1'!F12</f>
        <v>1.0943323673430234</v>
      </c>
      <c r="D4" s="16" t="s">
        <v>75</v>
      </c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 thickTop="1">
      <c r="A5" s="3"/>
      <c r="B5" s="4" t="s">
        <v>36</v>
      </c>
      <c r="C5" s="4">
        <f>(C3/2)^2/4/C6</f>
        <v>45.665643411276456</v>
      </c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3"/>
      <c r="B6" s="4" t="s">
        <v>37</v>
      </c>
      <c r="C6" s="4">
        <f>C3*C4</f>
        <v>875</v>
      </c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3"/>
      <c r="B7" s="4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3"/>
      <c r="B8" s="4" t="s">
        <v>38</v>
      </c>
      <c r="C8" s="5">
        <v>12</v>
      </c>
      <c r="D8" s="5" t="s">
        <v>39</v>
      </c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>
      <c r="A9" s="3"/>
      <c r="B9" s="4" t="s">
        <v>40</v>
      </c>
      <c r="C9" s="4">
        <f>C3*SIN(2*PI()/2/C8)</f>
        <v>206.94504816169677</v>
      </c>
      <c r="D9" s="6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thickBot="1">
      <c r="A10" s="3"/>
      <c r="B10" s="4"/>
      <c r="C10" s="4"/>
      <c r="D10" s="6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6.5" thickBot="1" thickTop="1">
      <c r="A11" s="3"/>
      <c r="B11" s="4" t="s">
        <v>41</v>
      </c>
      <c r="C11" s="7">
        <f>C14*2+C15*2+10</f>
        <v>816.4756820056094</v>
      </c>
      <c r="D11" s="8" t="s">
        <v>42</v>
      </c>
      <c r="E11" s="12" t="s">
        <v>30</v>
      </c>
      <c r="F11" s="13">
        <f>B21*2</f>
        <v>407.6596671483519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6.5" thickBot="1" thickTop="1">
      <c r="A12" s="3"/>
      <c r="B12" s="4" t="s">
        <v>43</v>
      </c>
      <c r="C12" s="7">
        <f>C16*2+C17+10</f>
        <v>706.8719287558858</v>
      </c>
      <c r="D12" s="8" t="s">
        <v>44</v>
      </c>
      <c r="E12" s="12" t="s">
        <v>32</v>
      </c>
      <c r="F12" s="13">
        <f>C6/F11</f>
        <v>2.146398259412741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5" thickBot="1" thickTop="1">
      <c r="A13" s="3"/>
      <c r="B13" s="4" t="s">
        <v>45</v>
      </c>
      <c r="C13" s="7">
        <f>C9+10</f>
        <v>216.94504816169677</v>
      </c>
      <c r="D13" s="8" t="s">
        <v>46</v>
      </c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6.5" thickBot="1" thickTop="1">
      <c r="B14" s="19" t="s">
        <v>47</v>
      </c>
      <c r="C14" s="17">
        <f>H25</f>
        <v>167.6951987477061</v>
      </c>
      <c r="D14" s="18" t="s">
        <v>48</v>
      </c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6.5" thickBot="1" thickTop="1">
      <c r="B15" s="19" t="s">
        <v>49</v>
      </c>
      <c r="C15" s="17">
        <f>E25</f>
        <v>235.54264225509863</v>
      </c>
      <c r="D15" s="18" t="s">
        <v>48</v>
      </c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6.5" thickBot="1" thickTop="1">
      <c r="B16" s="19" t="s">
        <v>50</v>
      </c>
      <c r="C16" s="17">
        <f>I41</f>
        <v>230.92985939217718</v>
      </c>
      <c r="D16" s="18" t="s">
        <v>48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6.5" thickBot="1" thickTop="1">
      <c r="B17" s="19" t="s">
        <v>51</v>
      </c>
      <c r="C17" s="17">
        <f>I35</f>
        <v>235.0122099715315</v>
      </c>
      <c r="D17" s="18" t="s">
        <v>48</v>
      </c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6.5" thickBot="1" thickTop="1">
      <c r="B18" s="19" t="s">
        <v>52</v>
      </c>
      <c r="C18" s="17">
        <f>C9</f>
        <v>206.94504816169677</v>
      </c>
      <c r="D18" s="18" t="s">
        <v>48</v>
      </c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thickTop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4" ht="14.25" thickBot="1">
      <c r="B20" s="9" t="s">
        <v>53</v>
      </c>
      <c r="D20" s="9" t="s">
        <v>54</v>
      </c>
    </row>
    <row r="21" spans="1:6" ht="16.5" thickBot="1" thickTop="1">
      <c r="A21" t="s">
        <v>55</v>
      </c>
      <c r="B21" s="10">
        <v>203.82983357417595</v>
      </c>
      <c r="C21" s="1">
        <f>B21^2/4/$C$6</f>
        <v>11.870457444250361</v>
      </c>
      <c r="D21" s="10">
        <f>B21^3/4/$C$6-($C$5-2*$C$6)*B21-2*$C$6*$C$3/2*COS(PI()/3)</f>
        <v>9.080395102500916E-09</v>
      </c>
      <c r="E21" s="1">
        <f>H35</f>
        <v>234.83969944673746</v>
      </c>
      <c r="F21" s="1">
        <f>$C$3/2</f>
        <v>399.78713328403603</v>
      </c>
    </row>
    <row r="22" spans="1:7" ht="15.75" thickTop="1">
      <c r="A22" t="s">
        <v>56</v>
      </c>
      <c r="B22" s="1">
        <f>1/4/$C$6</f>
        <v>0.00028571428571428574</v>
      </c>
      <c r="C22" s="1"/>
      <c r="D22" s="1"/>
      <c r="E22" s="1">
        <f>1/4/$C$6</f>
        <v>0.00028571428571428574</v>
      </c>
      <c r="F22" s="1">
        <f>1/4/$C$6</f>
        <v>0.00028571428571428574</v>
      </c>
      <c r="G22" s="1"/>
    </row>
    <row r="23" spans="1:7" ht="15">
      <c r="A23" t="s">
        <v>57</v>
      </c>
      <c r="B23" s="1">
        <f>B21</f>
        <v>203.82983357417595</v>
      </c>
      <c r="C23" s="1"/>
      <c r="D23" s="1"/>
      <c r="E23" s="1">
        <f>E21</f>
        <v>234.83969944673746</v>
      </c>
      <c r="F23" s="1">
        <f>F21</f>
        <v>399.78713328403603</v>
      </c>
      <c r="G23" s="1"/>
    </row>
    <row r="24" spans="1:7" ht="15">
      <c r="A24" t="s">
        <v>58</v>
      </c>
      <c r="B24" s="1">
        <f>1/2/B22*(2*B22*B23*(1+4*B22*B22*B23*B23)^0.5+LN(2*B22*B23+(1+4*B22*B22*B23*B23)^0.5))</f>
        <v>408.57953512147407</v>
      </c>
      <c r="C24" s="1"/>
      <c r="D24" s="1"/>
      <c r="E24" s="1">
        <f>1/2/E22*(2*E22*E23*(1+4*E22*E22*E23*E23)^0.5+LN(2*E22*E23+(1+4*E22*E22*E23*E23)^0.5))</f>
        <v>471.08528451019725</v>
      </c>
      <c r="F24" s="1">
        <f>1/2/F22*(2*F22*F23*(1+4*F22*F22*F23*F23)^0.5+LN(2*F22*F23+(1+4*F22*F22*F23*F23)^0.5))</f>
        <v>806.4756820056094</v>
      </c>
      <c r="G24" s="1"/>
    </row>
    <row r="25" spans="2:8" ht="15">
      <c r="B25" s="1"/>
      <c r="C25" s="1"/>
      <c r="D25" s="1"/>
      <c r="E25" s="1">
        <f>E24/2</f>
        <v>235.54264225509863</v>
      </c>
      <c r="F25" s="1">
        <f>F24/2</f>
        <v>403.2378410028047</v>
      </c>
      <c r="G25" s="1"/>
      <c r="H25">
        <f>F25-E25</f>
        <v>167.6951987477061</v>
      </c>
    </row>
    <row r="26" spans="2:7" ht="15">
      <c r="B26" s="1"/>
      <c r="C26" s="1"/>
      <c r="D26" s="1"/>
      <c r="E26" s="1"/>
      <c r="F26" s="1"/>
      <c r="G26" s="1"/>
    </row>
    <row r="27" spans="1:7" ht="15">
      <c r="A27" t="s">
        <v>59</v>
      </c>
      <c r="B27" s="1">
        <f>(C21-C5)/(B21-C3/2*COS(60/180*PI()))</f>
        <v>-8.58559303763971</v>
      </c>
      <c r="C27" s="1"/>
      <c r="D27" s="1"/>
      <c r="E27" s="1"/>
      <c r="F27" s="1"/>
      <c r="G27" s="1"/>
    </row>
    <row r="28" spans="1:8" ht="14.25" thickBot="1">
      <c r="A28" t="s">
        <v>60</v>
      </c>
      <c r="B28" t="s">
        <v>61</v>
      </c>
      <c r="C28" t="s">
        <v>62</v>
      </c>
      <c r="D28" t="s">
        <v>63</v>
      </c>
      <c r="E28" t="s">
        <v>64</v>
      </c>
      <c r="F28" t="s">
        <v>65</v>
      </c>
      <c r="G28" t="s">
        <v>66</v>
      </c>
      <c r="H28" t="s">
        <v>67</v>
      </c>
    </row>
    <row r="29" spans="2:7" ht="15" thickBot="1" thickTop="1">
      <c r="B29">
        <v>0</v>
      </c>
      <c r="D29" s="11">
        <f>B21</f>
        <v>203.82983357417595</v>
      </c>
      <c r="E29">
        <f>C21</f>
        <v>11.870457444250361</v>
      </c>
      <c r="F29">
        <v>0</v>
      </c>
      <c r="G29">
        <v>0</v>
      </c>
    </row>
    <row r="30" spans="2:7" ht="14.25" thickTop="1">
      <c r="B30">
        <v>1</v>
      </c>
      <c r="C30">
        <f aca="true" t="shared" si="0" ref="C30:C41">1/4/$C$6/(COS(5*B30/180*PI()))^2</f>
        <v>0.0002879012189273007</v>
      </c>
      <c r="D30">
        <f aca="true" t="shared" si="1" ref="D30:D41">($B$27+($B$27*$B$27-4*C30*($B$27*$B$21-$C$21))^0.5)/2/C30</f>
        <v>203.81939348412152</v>
      </c>
      <c r="E30">
        <f aca="true" t="shared" si="2" ref="E30:E41">C30*D30*D30</f>
        <v>11.960091808730352</v>
      </c>
      <c r="F30">
        <f aca="true" t="shared" si="3" ref="F30:F41">D30*TAN(5*B30/180*PI())</f>
        <v>17.831886336590216</v>
      </c>
      <c r="G30">
        <f aca="true" t="shared" si="4" ref="G30:G41">((D29-D30)^2+(E30-E29)^2+(F30-F29)^2)^0.5+G29</f>
        <v>17.832114670892203</v>
      </c>
    </row>
    <row r="31" spans="2:7" ht="13.5">
      <c r="B31">
        <v>2</v>
      </c>
      <c r="C31">
        <f t="shared" si="0"/>
        <v>0.0002945974868930753</v>
      </c>
      <c r="D31">
        <f t="shared" si="1"/>
        <v>203.7874397597467</v>
      </c>
      <c r="E31">
        <f t="shared" si="2"/>
        <v>12.234433482265832</v>
      </c>
      <c r="F31">
        <f t="shared" si="3"/>
        <v>35.93322395914432</v>
      </c>
      <c r="G31">
        <f t="shared" si="4"/>
        <v>35.93555931880472</v>
      </c>
    </row>
    <row r="32" spans="2:7" ht="13.5">
      <c r="B32">
        <v>3</v>
      </c>
      <c r="C32">
        <f t="shared" si="0"/>
        <v>0.0003062276484927117</v>
      </c>
      <c r="D32">
        <f t="shared" si="1"/>
        <v>203.73198955720252</v>
      </c>
      <c r="E32">
        <f t="shared" si="2"/>
        <v>12.71050635515231</v>
      </c>
      <c r="F32">
        <f t="shared" si="3"/>
        <v>54.58982207423834</v>
      </c>
      <c r="G32">
        <f t="shared" si="4"/>
        <v>54.59831295628786</v>
      </c>
    </row>
    <row r="33" spans="2:7" ht="13.5">
      <c r="B33">
        <v>4</v>
      </c>
      <c r="C33">
        <f t="shared" si="0"/>
        <v>0.00032356409469479837</v>
      </c>
      <c r="D33">
        <f t="shared" si="1"/>
        <v>203.64944447508478</v>
      </c>
      <c r="E33">
        <f t="shared" si="2"/>
        <v>13.419204837471469</v>
      </c>
      <c r="F33">
        <f t="shared" si="3"/>
        <v>74.12233601377858</v>
      </c>
      <c r="G33">
        <f t="shared" si="4"/>
        <v>74.14385382953455</v>
      </c>
    </row>
    <row r="34" spans="2:7" ht="13.5">
      <c r="B34">
        <v>5</v>
      </c>
      <c r="C34">
        <f t="shared" si="0"/>
        <v>0.0003478408091582855</v>
      </c>
      <c r="D34">
        <f t="shared" si="1"/>
        <v>203.53407788839993</v>
      </c>
      <c r="E34">
        <f t="shared" si="2"/>
        <v>14.409695400885706</v>
      </c>
      <c r="F34">
        <f t="shared" si="3"/>
        <v>94.90949921487686</v>
      </c>
      <c r="G34">
        <f t="shared" si="4"/>
        <v>94.95492143681099</v>
      </c>
    </row>
    <row r="35" spans="2:9" ht="13.5">
      <c r="B35">
        <v>6</v>
      </c>
      <c r="C35">
        <f t="shared" si="0"/>
        <v>0.0003809523809523809</v>
      </c>
      <c r="D35">
        <f t="shared" si="1"/>
        <v>203.37714553797704</v>
      </c>
      <c r="E35">
        <f t="shared" si="2"/>
        <v>15.757052696066854</v>
      </c>
      <c r="F35">
        <f t="shared" si="3"/>
        <v>117.41984972336874</v>
      </c>
      <c r="G35">
        <f t="shared" si="4"/>
        <v>117.50610498576575</v>
      </c>
      <c r="H35">
        <f>D35/COS(5*B35/180*PI())</f>
        <v>234.83969944673746</v>
      </c>
      <c r="I35">
        <f>G35*2</f>
        <v>235.0122099715315</v>
      </c>
    </row>
    <row r="36" spans="2:7" ht="13.5">
      <c r="B36">
        <v>7</v>
      </c>
      <c r="C36">
        <f t="shared" si="0"/>
        <v>0.0004257973133044864</v>
      </c>
      <c r="D36">
        <f t="shared" si="1"/>
        <v>203.1653688613285</v>
      </c>
      <c r="E36">
        <f t="shared" si="2"/>
        <v>17.575281056628526</v>
      </c>
      <c r="F36">
        <f t="shared" si="3"/>
        <v>142.25792277985843</v>
      </c>
      <c r="G36">
        <f t="shared" si="4"/>
        <v>142.4115396716218</v>
      </c>
    </row>
    <row r="37" spans="2:7" ht="13.5">
      <c r="B37">
        <v>8</v>
      </c>
      <c r="C37">
        <f t="shared" si="0"/>
        <v>0.00048688234029767074</v>
      </c>
      <c r="D37">
        <f t="shared" si="1"/>
        <v>202.87830601778518</v>
      </c>
      <c r="E37">
        <f t="shared" si="2"/>
        <v>20.039885807524843</v>
      </c>
      <c r="F37">
        <f t="shared" si="3"/>
        <v>170.23511175339488</v>
      </c>
      <c r="G37">
        <f t="shared" si="4"/>
        <v>170.49854350818742</v>
      </c>
    </row>
    <row r="38" spans="2:7" ht="13.5">
      <c r="B38">
        <v>9</v>
      </c>
      <c r="C38">
        <f t="shared" si="0"/>
        <v>0.0005714285714285714</v>
      </c>
      <c r="D38">
        <f t="shared" si="1"/>
        <v>202.4836366863283</v>
      </c>
      <c r="E38">
        <f t="shared" si="2"/>
        <v>23.428356071840568</v>
      </c>
      <c r="F38">
        <f t="shared" si="3"/>
        <v>202.48363668632828</v>
      </c>
      <c r="G38">
        <f t="shared" si="4"/>
        <v>202.92700099483596</v>
      </c>
    </row>
    <row r="39" spans="2:7" ht="13.5">
      <c r="B39">
        <v>10</v>
      </c>
      <c r="C39">
        <f t="shared" si="0"/>
        <v>0.0006915076072746304</v>
      </c>
      <c r="D39">
        <f t="shared" si="1"/>
        <v>201.92830018724428</v>
      </c>
      <c r="E39">
        <f t="shared" si="2"/>
        <v>28.19624925193185</v>
      </c>
      <c r="F39">
        <f t="shared" si="3"/>
        <v>240.64877719459045</v>
      </c>
      <c r="G39">
        <f t="shared" si="4"/>
        <v>241.39281898976972</v>
      </c>
    </row>
    <row r="40" spans="2:7" ht="13.5">
      <c r="B40">
        <v>11</v>
      </c>
      <c r="C40">
        <f t="shared" si="0"/>
        <v>0.0008684590654747068</v>
      </c>
      <c r="D40">
        <f t="shared" si="1"/>
        <v>201.12083537784352</v>
      </c>
      <c r="E40">
        <f t="shared" si="2"/>
        <v>35.128813497664126</v>
      </c>
      <c r="F40">
        <f t="shared" si="3"/>
        <v>287.23032015917613</v>
      </c>
      <c r="G40">
        <f t="shared" si="4"/>
        <v>288.49433267458846</v>
      </c>
    </row>
    <row r="41" spans="2:9" ht="13.5">
      <c r="B41">
        <v>12</v>
      </c>
      <c r="C41">
        <f t="shared" si="0"/>
        <v>0.0011428571428571425</v>
      </c>
      <c r="D41">
        <f t="shared" si="1"/>
        <v>199.8935666420178</v>
      </c>
      <c r="E41">
        <f t="shared" si="2"/>
        <v>45.66564341127634</v>
      </c>
      <c r="F41">
        <f t="shared" si="3"/>
        <v>346.22581353013</v>
      </c>
      <c r="G41">
        <f t="shared" si="4"/>
        <v>348.4359643779429</v>
      </c>
      <c r="I41">
        <f>G41-G35</f>
        <v>230.92985939217718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Takeyasu</dc:creator>
  <cp:keywords/>
  <dc:description/>
  <cp:lastModifiedBy>Yoshiyuki Takeyasu</cp:lastModifiedBy>
  <cp:lastPrinted>2004-01-03T23:39:33Z</cp:lastPrinted>
  <dcterms:created xsi:type="dcterms:W3CDTF">2003-08-10T12:41:49Z</dcterms:created>
  <dcterms:modified xsi:type="dcterms:W3CDTF">2020-07-27T11:39:38Z</dcterms:modified>
  <cp:category/>
  <cp:version/>
  <cp:contentType/>
  <cp:contentStatus/>
</cp:coreProperties>
</file>